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9720" activeTab="1"/>
  </bookViews>
  <sheets>
    <sheet name="Instructions" sheetId="2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45621"/>
</workbook>
</file>

<file path=xl/calcChain.xml><?xml version="1.0" encoding="utf-8"?>
<calcChain xmlns="http://schemas.openxmlformats.org/spreadsheetml/2006/main">
  <c r="E58" i="1" l="1"/>
  <c r="G58" i="1" s="1"/>
  <c r="E57" i="1"/>
  <c r="C57" i="1"/>
  <c r="E56" i="1"/>
  <c r="E55" i="1"/>
  <c r="G55" i="1" s="1"/>
  <c r="E38" i="1"/>
  <c r="G38" i="1" s="1"/>
  <c r="E37" i="1"/>
  <c r="G37" i="1" s="1"/>
  <c r="E36" i="1"/>
  <c r="E35" i="1"/>
  <c r="G35" i="1" s="1"/>
  <c r="E71" i="1"/>
  <c r="C71" i="1"/>
  <c r="C72" i="1" s="1"/>
  <c r="E70" i="1"/>
  <c r="G70" i="1" s="1"/>
  <c r="E69" i="1"/>
  <c r="E21" i="1"/>
  <c r="C21" i="1"/>
  <c r="E20" i="1"/>
  <c r="C20" i="1"/>
  <c r="E19" i="1"/>
  <c r="E18" i="1"/>
  <c r="E17" i="1"/>
  <c r="E16" i="1"/>
  <c r="E15" i="1"/>
  <c r="E14" i="1"/>
  <c r="C14" i="1"/>
  <c r="E22" i="1" l="1"/>
  <c r="G21" i="1"/>
  <c r="G57" i="1"/>
  <c r="E59" i="1"/>
  <c r="C22" i="1"/>
  <c r="C39" i="1"/>
  <c r="C59" i="1"/>
  <c r="E39" i="1"/>
  <c r="G71" i="1"/>
  <c r="E72" i="1"/>
  <c r="G69" i="1"/>
  <c r="G56" i="1"/>
  <c r="G36" i="1"/>
  <c r="G39" i="1" s="1"/>
  <c r="G19" i="1"/>
  <c r="G20" i="1"/>
  <c r="G59" i="1" l="1"/>
  <c r="G72" i="1"/>
  <c r="G18" i="1"/>
  <c r="G17" i="1"/>
  <c r="G16" i="1"/>
  <c r="G15" i="1"/>
  <c r="G14" i="1"/>
  <c r="G22" i="1" l="1"/>
</calcChain>
</file>

<file path=xl/sharedStrings.xml><?xml version="1.0" encoding="utf-8"?>
<sst xmlns="http://schemas.openxmlformats.org/spreadsheetml/2006/main" count="129" uniqueCount="27">
  <si>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</si>
  <si>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</si>
  <si>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</si>
  <si>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</si>
  <si>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</si>
  <si>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</si>
  <si>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</si>
  <si>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</si>
  <si>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Debt Service Report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</si>
  <si>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</si>
  <si>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</si>
  <si>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</si>
  <si>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</si>
  <si>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</si>
  <si>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</si>
  <si>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</si>
  <si>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Bay County, Michigan</t>
  </si>
  <si>
    <t>Library Bond Refinanced</t>
  </si>
  <si>
    <t>August, 2012</t>
  </si>
  <si>
    <t>Bond</t>
  </si>
  <si>
    <t>Court Bonds (A99)</t>
  </si>
  <si>
    <t>November, 2006</t>
  </si>
  <si>
    <t>Courthouse Bonds (A97)</t>
  </si>
  <si>
    <t>Ice Arena Bonds (A98)</t>
  </si>
  <si>
    <t>09-0000</t>
  </si>
  <si>
    <t>Millage</t>
  </si>
  <si>
    <t>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</si>
</sst>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#&quot;-&quot;####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/>
    <xf numFmtId="0" fontId="4" fillId="2" borderId="0" xfId="1" applyFont="1" applyFill="1"/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4" fillId="3" borderId="0" xfId="2" applyNumberFormat="1" applyFont="1" applyFill="1" applyProtection="1">
      <protection locked="0"/>
    </xf>
    <xf numFmtId="164" fontId="4" fillId="2" borderId="0" xfId="2" applyNumberFormat="1" applyFont="1" applyFill="1" applyProtection="1">
      <protection locked="0"/>
    </xf>
    <xf numFmtId="0" fontId="5" fillId="2" borderId="0" xfId="1" applyFont="1" applyFill="1" applyBorder="1"/>
    <xf numFmtId="164" fontId="5" fillId="2" borderId="0" xfId="2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166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5396843</xdr:colOff>
      <xdr:row>57</xdr:row>
      <xdr:rowOff>41554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6057900"/>
          <a:ext cx="4139543" cy="468213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6301740</xdr:colOff>
      <xdr:row>28</xdr:row>
      <xdr:rowOff>45720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5958840" cy="512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sqref="A1:A28"/>
    </sheetView>
  </sheetViews>
  <sheetFormatPr defaultRowHeight="15" x14ac:dyDescent="0.25"/>
  <cols>
    <col min="1" max="1" width="98.7109375" customWidth="1"/>
  </cols>
  <sheetData>
    <row r="1" spans="1:1" x14ac:dyDescent="0.25">
      <c r="A1" s="25"/>
    </row>
    <row r="2" spans="1:1" x14ac:dyDescent="0.25">
      <c r="A2" s="26"/>
    </row>
    <row r="3" spans="1:1" x14ac:dyDescent="0.25">
      <c r="A3" s="26"/>
    </row>
    <row r="4" spans="1:1" x14ac:dyDescent="0.25">
      <c r="A4" s="26"/>
    </row>
    <row r="5" spans="1:1" x14ac:dyDescent="0.25">
      <c r="A5" s="26"/>
    </row>
    <row r="6" spans="1:1" x14ac:dyDescent="0.25">
      <c r="A6" s="26"/>
    </row>
    <row r="7" spans="1:1" x14ac:dyDescent="0.25">
      <c r="A7" s="26"/>
    </row>
    <row r="8" spans="1:1" x14ac:dyDescent="0.25">
      <c r="A8" s="26"/>
    </row>
    <row r="9" spans="1:1" x14ac:dyDescent="0.25">
      <c r="A9" s="26"/>
    </row>
    <row r="10" spans="1:1" x14ac:dyDescent="0.25">
      <c r="A10" s="26"/>
    </row>
    <row r="11" spans="1:1" x14ac:dyDescent="0.25">
      <c r="A11" s="26"/>
    </row>
    <row r="12" spans="1:1" x14ac:dyDescent="0.25">
      <c r="A12" s="26"/>
    </row>
    <row r="13" spans="1:1" x14ac:dyDescent="0.25">
      <c r="A13" s="26"/>
    </row>
    <row r="14" spans="1:1" x14ac:dyDescent="0.25">
      <c r="A14" s="26"/>
    </row>
    <row r="15" spans="1:1" x14ac:dyDescent="0.25">
      <c r="A15" s="26"/>
    </row>
    <row r="16" spans="1:1" x14ac:dyDescent="0.25">
      <c r="A16" s="26"/>
    </row>
    <row r="17" spans="1:1" x14ac:dyDescent="0.25">
      <c r="A17" s="26"/>
    </row>
    <row r="18" spans="1:1" x14ac:dyDescent="0.25">
      <c r="A18" s="26"/>
    </row>
    <row r="19" spans="1:1" x14ac:dyDescent="0.25">
      <c r="A19" s="26"/>
    </row>
    <row r="20" spans="1:1" x14ac:dyDescent="0.25">
      <c r="A20" s="26"/>
    </row>
    <row r="21" spans="1:1" x14ac:dyDescent="0.25">
      <c r="A21" s="26"/>
    </row>
    <row r="22" spans="1:1" x14ac:dyDescent="0.25">
      <c r="A22" s="26"/>
    </row>
    <row r="23" spans="1:1" x14ac:dyDescent="0.25">
      <c r="A23" s="26"/>
    </row>
    <row r="24" spans="1:1" x14ac:dyDescent="0.25">
      <c r="A24" s="26"/>
    </row>
    <row r="25" spans="1:1" x14ac:dyDescent="0.25">
      <c r="A25" s="26"/>
    </row>
    <row r="26" spans="1:1" x14ac:dyDescent="0.25">
      <c r="A26" s="26"/>
    </row>
    <row r="27" spans="1:1" x14ac:dyDescent="0.25">
      <c r="A27" s="26"/>
    </row>
    <row r="28" spans="1:1" x14ac:dyDescent="0.25">
      <c r="A28" s="26"/>
    </row>
    <row r="29" spans="1:1" ht="14.45" x14ac:dyDescent="0.3">
      <c r="A29" s="18"/>
    </row>
    <row r="30" spans="1:1" s="18" customFormat="1" ht="14.45" x14ac:dyDescent="0.3"/>
    <row r="31" spans="1:1" s="18" customFormat="1" ht="17.45" x14ac:dyDescent="0.3">
      <c r="A31" s="19" t="s">
        <v>10</v>
      </c>
    </row>
    <row r="32" spans="1:1" s="18" customFormat="1" ht="14.45" x14ac:dyDescent="0.3">
      <c r="A32" s="14"/>
    </row>
    <row r="33" spans="1:1" s="18" customFormat="1" ht="14.45" x14ac:dyDescent="0.3"/>
    <row r="34" spans="1:1" ht="14.45" x14ac:dyDescent="0.3">
      <c r="A34" s="18"/>
    </row>
    <row r="35" spans="1:1" ht="14.45" x14ac:dyDescent="0.3">
      <c r="A35" s="18"/>
    </row>
    <row r="36" spans="1:1" ht="14.45" x14ac:dyDescent="0.3">
      <c r="A36" s="18"/>
    </row>
    <row r="37" spans="1:1" ht="14.45" x14ac:dyDescent="0.3">
      <c r="A37" s="18"/>
    </row>
    <row r="38" spans="1:1" ht="14.45" x14ac:dyDescent="0.3">
      <c r="A38" s="18"/>
    </row>
    <row r="39" spans="1:1" ht="14.45" x14ac:dyDescent="0.3">
      <c r="A39" s="18"/>
    </row>
    <row r="40" spans="1:1" ht="14.45" x14ac:dyDescent="0.3">
      <c r="A40" s="18"/>
    </row>
    <row r="41" spans="1:1" ht="14.45" x14ac:dyDescent="0.3">
      <c r="A41" s="18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workbookViewId="0">
      <selection activeCell="E77" sqref="E77"/>
    </sheetView>
  </sheetViews>
  <sheetFormatPr defaultRowHeight="15" x14ac:dyDescent="0.25"/>
  <cols>
    <col min="1" max="1" width="20.42578125" style="13" customWidth="1"/>
    <col min="2" max="2" width="6.85546875" style="13" customWidth="1"/>
    <col min="3" max="3" width="13.42578125" style="13" customWidth="1"/>
    <col min="4" max="4" width="2.85546875" style="13" customWidth="1"/>
    <col min="5" max="5" width="12.42578125" style="13" customWidth="1"/>
    <col min="6" max="6" width="2.85546875" style="13" customWidth="1"/>
    <col min="7" max="7" width="11.42578125" style="13" customWidth="1"/>
  </cols>
  <sheetData>
    <row r="1" spans="1:7" ht="16.5" x14ac:dyDescent="0.25">
      <c r="A1" s="32" t="s">
        <v>8</v>
      </c>
      <c r="B1" s="32"/>
      <c r="C1" s="32"/>
      <c r="D1" s="32"/>
      <c r="E1" s="32"/>
      <c r="F1" s="32"/>
      <c r="G1" s="32"/>
    </row>
    <row r="2" spans="1:7" ht="16.5" x14ac:dyDescent="0.25">
      <c r="A2" s="15"/>
      <c r="B2" s="1"/>
      <c r="C2" s="1"/>
      <c r="D2" s="1"/>
      <c r="E2" s="1"/>
      <c r="F2" s="1"/>
      <c r="G2" s="1"/>
    </row>
    <row r="3" spans="1:7" x14ac:dyDescent="0.25">
      <c r="A3" s="2" t="s">
        <v>9</v>
      </c>
      <c r="B3" s="3"/>
      <c r="C3" s="33" t="s">
        <v>16</v>
      </c>
      <c r="D3" s="33"/>
      <c r="E3" s="33"/>
      <c r="F3" s="33"/>
      <c r="G3" s="33"/>
    </row>
    <row r="4" spans="1:7" ht="14.45" x14ac:dyDescent="0.3">
      <c r="A4" s="2" t="s">
        <v>0</v>
      </c>
      <c r="B4" s="3"/>
      <c r="C4" s="34" t="s">
        <v>24</v>
      </c>
      <c r="D4" s="34"/>
      <c r="E4" s="34"/>
      <c r="F4" s="34"/>
      <c r="G4" s="34"/>
    </row>
    <row r="5" spans="1:7" ht="14.45" x14ac:dyDescent="0.3">
      <c r="A5" s="4" t="s">
        <v>1</v>
      </c>
      <c r="B5" s="5"/>
      <c r="C5" s="35">
        <v>41274</v>
      </c>
      <c r="D5" s="35"/>
      <c r="E5" s="35"/>
      <c r="F5" s="35"/>
      <c r="G5" s="35"/>
    </row>
    <row r="6" spans="1:7" x14ac:dyDescent="0.25">
      <c r="A6" s="3"/>
      <c r="B6" s="3"/>
      <c r="C6" s="3"/>
      <c r="D6" s="3"/>
      <c r="E6" s="3"/>
      <c r="F6" s="3"/>
      <c r="G6" s="3"/>
    </row>
    <row r="7" spans="1:7" ht="14.45" x14ac:dyDescent="0.3">
      <c r="A7" s="20" t="s">
        <v>11</v>
      </c>
      <c r="B7" s="22"/>
      <c r="C7" s="30" t="s">
        <v>17</v>
      </c>
      <c r="D7" s="30"/>
      <c r="E7" s="30"/>
      <c r="F7" s="30"/>
      <c r="G7" s="30"/>
    </row>
    <row r="8" spans="1:7" ht="14.45" x14ac:dyDescent="0.3">
      <c r="A8" s="20" t="s">
        <v>12</v>
      </c>
      <c r="B8" s="22"/>
      <c r="C8" s="31" t="s">
        <v>18</v>
      </c>
      <c r="D8" s="31"/>
      <c r="E8" s="31"/>
      <c r="F8" s="31"/>
      <c r="G8" s="31"/>
    </row>
    <row r="9" spans="1:7" ht="14.45" x14ac:dyDescent="0.3">
      <c r="A9" s="20" t="s">
        <v>13</v>
      </c>
      <c r="B9" s="23"/>
      <c r="C9" s="27">
        <v>9775000</v>
      </c>
      <c r="D9" s="27"/>
      <c r="E9" s="27"/>
      <c r="F9" s="27"/>
      <c r="G9" s="27"/>
    </row>
    <row r="10" spans="1:7" ht="14.45" x14ac:dyDescent="0.3">
      <c r="A10" s="20" t="s">
        <v>14</v>
      </c>
      <c r="B10" s="23"/>
      <c r="C10" s="28" t="s">
        <v>19</v>
      </c>
      <c r="D10" s="28"/>
      <c r="E10" s="28"/>
      <c r="F10" s="28"/>
      <c r="G10" s="28"/>
    </row>
    <row r="11" spans="1:7" ht="14.45" x14ac:dyDescent="0.3">
      <c r="A11" s="21" t="s">
        <v>15</v>
      </c>
      <c r="B11" s="24"/>
      <c r="C11" s="29" t="s">
        <v>25</v>
      </c>
      <c r="D11" s="29"/>
      <c r="E11" s="29"/>
      <c r="F11" s="29"/>
      <c r="G11" s="29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6" t="s">
        <v>2</v>
      </c>
      <c r="B13" s="3"/>
      <c r="C13" s="6" t="s">
        <v>3</v>
      </c>
      <c r="D13" s="7"/>
      <c r="E13" s="6" t="s">
        <v>4</v>
      </c>
      <c r="F13" s="7"/>
      <c r="G13" s="6" t="s">
        <v>5</v>
      </c>
    </row>
    <row r="14" spans="1:7" x14ac:dyDescent="0.25">
      <c r="A14" s="8">
        <v>2013</v>
      </c>
      <c r="B14" s="16" t="s">
        <v>6</v>
      </c>
      <c r="C14" s="9">
        <f>1015000</f>
        <v>1015000</v>
      </c>
      <c r="D14" s="16" t="s">
        <v>6</v>
      </c>
      <c r="E14" s="9">
        <f>176925+176925</f>
        <v>353850</v>
      </c>
      <c r="F14" s="16" t="s">
        <v>6</v>
      </c>
      <c r="G14" s="10">
        <f t="shared" ref="G14:G21" si="0">+C14+E14</f>
        <v>1368850</v>
      </c>
    </row>
    <row r="15" spans="1:7" x14ac:dyDescent="0.25">
      <c r="A15" s="8">
        <v>2014</v>
      </c>
      <c r="B15" s="16" t="s">
        <v>6</v>
      </c>
      <c r="C15" s="9">
        <v>1070000</v>
      </c>
      <c r="D15" s="16" t="s">
        <v>6</v>
      </c>
      <c r="E15" s="9">
        <f>161700+161700</f>
        <v>323400</v>
      </c>
      <c r="F15" s="16" t="s">
        <v>6</v>
      </c>
      <c r="G15" s="10">
        <f t="shared" si="0"/>
        <v>1393400</v>
      </c>
    </row>
    <row r="16" spans="1:7" ht="14.45" x14ac:dyDescent="0.3">
      <c r="A16" s="8">
        <v>2015</v>
      </c>
      <c r="B16" s="16" t="s">
        <v>6</v>
      </c>
      <c r="C16" s="9">
        <v>1130000</v>
      </c>
      <c r="D16" s="16" t="s">
        <v>6</v>
      </c>
      <c r="E16" s="9">
        <f>145650+145650</f>
        <v>291300</v>
      </c>
      <c r="F16" s="16" t="s">
        <v>6</v>
      </c>
      <c r="G16" s="10">
        <f t="shared" si="0"/>
        <v>1421300</v>
      </c>
    </row>
    <row r="17" spans="1:7" ht="14.45" x14ac:dyDescent="0.3">
      <c r="A17" s="8">
        <v>2016</v>
      </c>
      <c r="B17" s="16" t="s">
        <v>6</v>
      </c>
      <c r="C17" s="9">
        <v>1180000</v>
      </c>
      <c r="D17" s="16" t="s">
        <v>6</v>
      </c>
      <c r="E17" s="9">
        <f>128700+128700</f>
        <v>257400</v>
      </c>
      <c r="F17" s="16" t="s">
        <v>6</v>
      </c>
      <c r="G17" s="10">
        <f t="shared" si="0"/>
        <v>1437400</v>
      </c>
    </row>
    <row r="18" spans="1:7" ht="13.9" customHeight="1" x14ac:dyDescent="0.3">
      <c r="A18" s="8">
        <v>2017</v>
      </c>
      <c r="B18" s="16" t="s">
        <v>6</v>
      </c>
      <c r="C18" s="9">
        <v>1245000</v>
      </c>
      <c r="D18" s="16" t="s">
        <v>6</v>
      </c>
      <c r="E18" s="9">
        <f>105100+105100</f>
        <v>210200</v>
      </c>
      <c r="F18" s="16" t="s">
        <v>6</v>
      </c>
      <c r="G18" s="10">
        <f t="shared" si="0"/>
        <v>1455200</v>
      </c>
    </row>
    <row r="19" spans="1:7" ht="14.45" x14ac:dyDescent="0.3">
      <c r="A19" s="8">
        <v>2018</v>
      </c>
      <c r="B19" s="16" t="s">
        <v>6</v>
      </c>
      <c r="C19" s="9">
        <v>1290000</v>
      </c>
      <c r="D19" s="16" t="s">
        <v>6</v>
      </c>
      <c r="E19" s="9">
        <f>80200+80200</f>
        <v>160400</v>
      </c>
      <c r="F19" s="16" t="s">
        <v>6</v>
      </c>
      <c r="G19" s="10">
        <f t="shared" si="0"/>
        <v>1450400</v>
      </c>
    </row>
    <row r="20" spans="1:7" x14ac:dyDescent="0.25">
      <c r="A20" s="8">
        <v>2019</v>
      </c>
      <c r="B20" s="16" t="s">
        <v>6</v>
      </c>
      <c r="C20" s="9">
        <f>1350000</f>
        <v>1350000</v>
      </c>
      <c r="D20" s="16" t="s">
        <v>6</v>
      </c>
      <c r="E20" s="9">
        <f>54400+54400</f>
        <v>108800</v>
      </c>
      <c r="F20" s="16" t="s">
        <v>6</v>
      </c>
      <c r="G20" s="10">
        <f t="shared" si="0"/>
        <v>1458800</v>
      </c>
    </row>
    <row r="21" spans="1:7" x14ac:dyDescent="0.25">
      <c r="A21" s="8">
        <v>2020</v>
      </c>
      <c r="B21" s="16"/>
      <c r="C21" s="9">
        <f>1370000</f>
        <v>1370000</v>
      </c>
      <c r="D21" s="16"/>
      <c r="E21" s="9">
        <f>27400+27400</f>
        <v>54800</v>
      </c>
      <c r="F21" s="16"/>
      <c r="G21" s="10">
        <f t="shared" si="0"/>
        <v>1424800</v>
      </c>
    </row>
    <row r="22" spans="1:7" x14ac:dyDescent="0.25">
      <c r="A22" s="11" t="s">
        <v>7</v>
      </c>
      <c r="B22" s="17" t="s">
        <v>6</v>
      </c>
      <c r="C22" s="12">
        <f>SUM(C14:C21)</f>
        <v>9650000</v>
      </c>
      <c r="D22" s="17" t="s">
        <v>6</v>
      </c>
      <c r="E22" s="12">
        <f>SUM(E14:E21)</f>
        <v>1760150</v>
      </c>
      <c r="F22" s="17" t="s">
        <v>6</v>
      </c>
      <c r="G22" s="12">
        <f>SUM(G14:G21)</f>
        <v>11410150</v>
      </c>
    </row>
    <row r="23" spans="1:7" x14ac:dyDescent="0.25">
      <c r="A23" s="11"/>
      <c r="B23" s="17"/>
      <c r="C23" s="12"/>
      <c r="D23" s="17"/>
      <c r="E23" s="12"/>
      <c r="F23" s="17"/>
      <c r="G23" s="12"/>
    </row>
    <row r="24" spans="1:7" x14ac:dyDescent="0.25">
      <c r="A24" s="11"/>
      <c r="B24" s="17"/>
      <c r="C24" s="12"/>
      <c r="D24" s="17"/>
      <c r="E24" s="12"/>
      <c r="F24" s="17"/>
      <c r="G24" s="12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11"/>
      <c r="B26" s="2"/>
      <c r="C26" s="12"/>
      <c r="D26" s="2"/>
      <c r="E26" s="12"/>
      <c r="F26" s="2"/>
      <c r="G26" s="12"/>
    </row>
    <row r="28" spans="1:7" x14ac:dyDescent="0.25">
      <c r="A28" s="20" t="s">
        <v>11</v>
      </c>
      <c r="B28" s="22"/>
      <c r="C28" s="30" t="s">
        <v>22</v>
      </c>
      <c r="D28" s="30"/>
      <c r="E28" s="30"/>
      <c r="F28" s="30"/>
      <c r="G28" s="30"/>
    </row>
    <row r="29" spans="1:7" x14ac:dyDescent="0.25">
      <c r="A29" s="20" t="s">
        <v>12</v>
      </c>
      <c r="B29" s="22"/>
      <c r="C29" s="31" t="s">
        <v>21</v>
      </c>
      <c r="D29" s="31"/>
      <c r="E29" s="31"/>
      <c r="F29" s="31"/>
      <c r="G29" s="31"/>
    </row>
    <row r="30" spans="1:7" x14ac:dyDescent="0.25">
      <c r="A30" s="20" t="s">
        <v>13</v>
      </c>
      <c r="B30" s="23"/>
      <c r="C30" s="27">
        <v>1240000</v>
      </c>
      <c r="D30" s="27"/>
      <c r="E30" s="27"/>
      <c r="F30" s="27"/>
      <c r="G30" s="27"/>
    </row>
    <row r="31" spans="1:7" x14ac:dyDescent="0.25">
      <c r="A31" s="20" t="s">
        <v>14</v>
      </c>
      <c r="B31" s="23"/>
      <c r="C31" s="28" t="s">
        <v>19</v>
      </c>
      <c r="D31" s="28"/>
      <c r="E31" s="28"/>
      <c r="F31" s="28"/>
      <c r="G31" s="28"/>
    </row>
    <row r="32" spans="1:7" x14ac:dyDescent="0.25">
      <c r="A32" s="21" t="s">
        <v>15</v>
      </c>
      <c r="B32" s="24"/>
      <c r="C32" s="29" t="s">
        <v>26</v>
      </c>
      <c r="D32" s="29"/>
      <c r="E32" s="29"/>
      <c r="F32" s="29"/>
      <c r="G32" s="29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ht="15.75" thickBot="1" x14ac:dyDescent="0.3">
      <c r="A34" s="6" t="s">
        <v>2</v>
      </c>
      <c r="B34" s="3"/>
      <c r="C34" s="6" t="s">
        <v>3</v>
      </c>
      <c r="D34" s="7"/>
      <c r="E34" s="6" t="s">
        <v>4</v>
      </c>
      <c r="F34" s="7"/>
      <c r="G34" s="6" t="s">
        <v>5</v>
      </c>
    </row>
    <row r="35" spans="1:7" x14ac:dyDescent="0.25">
      <c r="A35" s="8">
        <v>2013</v>
      </c>
      <c r="B35" s="16" t="s">
        <v>6</v>
      </c>
      <c r="C35" s="9">
        <v>140000</v>
      </c>
      <c r="D35" s="16" t="s">
        <v>6</v>
      </c>
      <c r="E35" s="9">
        <f>14725+14725</f>
        <v>29450</v>
      </c>
      <c r="F35" s="16" t="s">
        <v>6</v>
      </c>
      <c r="G35" s="10">
        <f t="shared" ref="G35:G38" si="1">+C35+E35</f>
        <v>169450</v>
      </c>
    </row>
    <row r="36" spans="1:7" x14ac:dyDescent="0.25">
      <c r="A36" s="8">
        <v>2014</v>
      </c>
      <c r="B36" s="16" t="s">
        <v>6</v>
      </c>
      <c r="C36" s="9">
        <v>150000</v>
      </c>
      <c r="D36" s="16" t="s">
        <v>6</v>
      </c>
      <c r="E36" s="9">
        <f>11225+11225</f>
        <v>22450</v>
      </c>
      <c r="F36" s="16" t="s">
        <v>6</v>
      </c>
      <c r="G36" s="10">
        <f t="shared" si="1"/>
        <v>172450</v>
      </c>
    </row>
    <row r="37" spans="1:7" x14ac:dyDescent="0.25">
      <c r="A37" s="8">
        <v>2015</v>
      </c>
      <c r="B37" s="16" t="s">
        <v>6</v>
      </c>
      <c r="C37" s="9">
        <v>155000</v>
      </c>
      <c r="D37" s="16" t="s">
        <v>6</v>
      </c>
      <c r="E37" s="9">
        <f>7475+7475</f>
        <v>14950</v>
      </c>
      <c r="F37" s="16" t="s">
        <v>6</v>
      </c>
      <c r="G37" s="10">
        <f t="shared" si="1"/>
        <v>169950</v>
      </c>
    </row>
    <row r="38" spans="1:7" x14ac:dyDescent="0.25">
      <c r="A38" s="8">
        <v>2016</v>
      </c>
      <c r="B38" s="16" t="s">
        <v>6</v>
      </c>
      <c r="C38" s="9">
        <v>160000</v>
      </c>
      <c r="D38" s="16" t="s">
        <v>6</v>
      </c>
      <c r="E38" s="9">
        <f>3600+3600</f>
        <v>7200</v>
      </c>
      <c r="F38" s="16" t="s">
        <v>6</v>
      </c>
      <c r="G38" s="10">
        <f t="shared" si="1"/>
        <v>167200</v>
      </c>
    </row>
    <row r="39" spans="1:7" x14ac:dyDescent="0.25">
      <c r="A39" s="11" t="s">
        <v>7</v>
      </c>
      <c r="B39" s="17" t="s">
        <v>6</v>
      </c>
      <c r="C39" s="12">
        <f>SUM(C35:C38)</f>
        <v>605000</v>
      </c>
      <c r="D39" s="17" t="s">
        <v>6</v>
      </c>
      <c r="E39" s="12">
        <f>SUM(E35:E38)</f>
        <v>74050</v>
      </c>
      <c r="F39" s="17" t="s">
        <v>6</v>
      </c>
      <c r="G39" s="12">
        <f>SUM(G35:G38)</f>
        <v>679050</v>
      </c>
    </row>
    <row r="40" spans="1:7" x14ac:dyDescent="0.25">
      <c r="A40" s="11"/>
      <c r="B40" s="17"/>
      <c r="C40" s="12"/>
      <c r="D40" s="17"/>
      <c r="E40" s="12"/>
      <c r="F40" s="17"/>
      <c r="G40" s="12"/>
    </row>
    <row r="41" spans="1:7" x14ac:dyDescent="0.25">
      <c r="A41" s="11"/>
      <c r="B41" s="17"/>
      <c r="C41" s="12"/>
      <c r="D41" s="17"/>
      <c r="E41" s="12"/>
      <c r="F41" s="17"/>
      <c r="G41" s="12"/>
    </row>
    <row r="42" spans="1:7" x14ac:dyDescent="0.25">
      <c r="A42" s="11"/>
      <c r="B42" s="17"/>
      <c r="C42" s="12"/>
      <c r="D42" s="17"/>
      <c r="E42" s="12"/>
      <c r="F42" s="17"/>
      <c r="G42" s="12"/>
    </row>
    <row r="43" spans="1:7" x14ac:dyDescent="0.25">
      <c r="A43" s="11"/>
      <c r="B43" s="17"/>
      <c r="C43" s="12"/>
      <c r="D43" s="17"/>
      <c r="E43" s="12"/>
      <c r="F43" s="17"/>
      <c r="G43" s="12"/>
    </row>
    <row r="44" spans="1:7" x14ac:dyDescent="0.25">
      <c r="A44" s="11"/>
      <c r="B44" s="17"/>
      <c r="C44" s="12"/>
      <c r="D44" s="17"/>
      <c r="E44" s="12"/>
      <c r="F44" s="17"/>
      <c r="G44" s="12"/>
    </row>
    <row r="45" spans="1:7" x14ac:dyDescent="0.25">
      <c r="A45" s="11"/>
      <c r="B45" s="17"/>
      <c r="C45" s="12"/>
      <c r="D45" s="17"/>
      <c r="E45" s="12"/>
      <c r="F45" s="17"/>
      <c r="G45" s="12"/>
    </row>
    <row r="48" spans="1:7" x14ac:dyDescent="0.25">
      <c r="A48" s="20" t="s">
        <v>11</v>
      </c>
      <c r="B48" s="22"/>
      <c r="C48" s="30" t="s">
        <v>23</v>
      </c>
      <c r="D48" s="30"/>
      <c r="E48" s="30"/>
      <c r="F48" s="30"/>
      <c r="G48" s="30"/>
    </row>
    <row r="49" spans="1:7" x14ac:dyDescent="0.25">
      <c r="A49" s="20" t="s">
        <v>12</v>
      </c>
      <c r="B49" s="22"/>
      <c r="C49" s="31" t="s">
        <v>21</v>
      </c>
      <c r="D49" s="31"/>
      <c r="E49" s="31"/>
      <c r="F49" s="31"/>
      <c r="G49" s="31"/>
    </row>
    <row r="50" spans="1:7" x14ac:dyDescent="0.25">
      <c r="A50" s="20" t="s">
        <v>13</v>
      </c>
      <c r="B50" s="23"/>
      <c r="C50" s="27">
        <v>3200000</v>
      </c>
      <c r="D50" s="27"/>
      <c r="E50" s="27"/>
      <c r="F50" s="27"/>
      <c r="G50" s="27"/>
    </row>
    <row r="51" spans="1:7" x14ac:dyDescent="0.25">
      <c r="A51" s="20" t="s">
        <v>14</v>
      </c>
      <c r="B51" s="23"/>
      <c r="C51" s="28" t="s">
        <v>19</v>
      </c>
      <c r="D51" s="28"/>
      <c r="E51" s="28"/>
      <c r="F51" s="28"/>
      <c r="G51" s="28"/>
    </row>
    <row r="52" spans="1:7" x14ac:dyDescent="0.25">
      <c r="A52" s="21" t="s">
        <v>15</v>
      </c>
      <c r="B52" s="24"/>
      <c r="C52" s="29" t="s">
        <v>26</v>
      </c>
      <c r="D52" s="29"/>
      <c r="E52" s="29"/>
      <c r="F52" s="29"/>
      <c r="G52" s="29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ht="15.75" thickBot="1" x14ac:dyDescent="0.3">
      <c r="A54" s="6" t="s">
        <v>2</v>
      </c>
      <c r="B54" s="3"/>
      <c r="C54" s="6" t="s">
        <v>3</v>
      </c>
      <c r="D54" s="7"/>
      <c r="E54" s="6" t="s">
        <v>4</v>
      </c>
      <c r="F54" s="7"/>
      <c r="G54" s="6" t="s">
        <v>5</v>
      </c>
    </row>
    <row r="55" spans="1:7" x14ac:dyDescent="0.25">
      <c r="A55" s="8">
        <v>2013</v>
      </c>
      <c r="B55" s="16" t="s">
        <v>6</v>
      </c>
      <c r="C55" s="9">
        <v>370000</v>
      </c>
      <c r="D55" s="16" t="s">
        <v>6</v>
      </c>
      <c r="E55" s="9">
        <f>38562.5+38562.5</f>
        <v>77125</v>
      </c>
      <c r="F55" s="16" t="s">
        <v>6</v>
      </c>
      <c r="G55" s="10">
        <f t="shared" ref="G55:G58" si="2">+C55+E55</f>
        <v>447125</v>
      </c>
    </row>
    <row r="56" spans="1:7" x14ac:dyDescent="0.25">
      <c r="A56" s="8">
        <v>2014</v>
      </c>
      <c r="B56" s="16" t="s">
        <v>6</v>
      </c>
      <c r="C56" s="9">
        <v>385000</v>
      </c>
      <c r="D56" s="16" t="s">
        <v>6</v>
      </c>
      <c r="E56" s="9">
        <f>29312.5+29312.5</f>
        <v>58625</v>
      </c>
      <c r="F56" s="16" t="s">
        <v>6</v>
      </c>
      <c r="G56" s="10">
        <f t="shared" si="2"/>
        <v>443625</v>
      </c>
    </row>
    <row r="57" spans="1:7" x14ac:dyDescent="0.25">
      <c r="A57" s="8">
        <v>2015</v>
      </c>
      <c r="B57" s="16" t="s">
        <v>6</v>
      </c>
      <c r="C57" s="9">
        <f>405000</f>
        <v>405000</v>
      </c>
      <c r="D57" s="16" t="s">
        <v>6</v>
      </c>
      <c r="E57" s="9">
        <f>19687.5+19687.5</f>
        <v>39375</v>
      </c>
      <c r="F57" s="16" t="s">
        <v>6</v>
      </c>
      <c r="G57" s="10">
        <f t="shared" si="2"/>
        <v>444375</v>
      </c>
    </row>
    <row r="58" spans="1:7" x14ac:dyDescent="0.25">
      <c r="A58" s="8">
        <v>2016</v>
      </c>
      <c r="B58" s="16" t="s">
        <v>6</v>
      </c>
      <c r="C58" s="9">
        <v>425000</v>
      </c>
      <c r="D58" s="16" t="s">
        <v>6</v>
      </c>
      <c r="E58" s="9">
        <f>9562.5+9562.5</f>
        <v>19125</v>
      </c>
      <c r="F58" s="16" t="s">
        <v>6</v>
      </c>
      <c r="G58" s="10">
        <f t="shared" si="2"/>
        <v>444125</v>
      </c>
    </row>
    <row r="59" spans="1:7" x14ac:dyDescent="0.25">
      <c r="A59" s="11" t="s">
        <v>7</v>
      </c>
      <c r="B59" s="17" t="s">
        <v>6</v>
      </c>
      <c r="C59" s="12">
        <f>SUM(C55:C58)</f>
        <v>1585000</v>
      </c>
      <c r="D59" s="17" t="s">
        <v>6</v>
      </c>
      <c r="E59" s="12">
        <f>SUM(E55:E58)</f>
        <v>194250</v>
      </c>
      <c r="F59" s="17" t="s">
        <v>6</v>
      </c>
      <c r="G59" s="12">
        <f>SUM(G55:G58)</f>
        <v>1779250</v>
      </c>
    </row>
    <row r="62" spans="1:7" x14ac:dyDescent="0.25">
      <c r="A62" s="20" t="s">
        <v>11</v>
      </c>
      <c r="B62" s="22"/>
      <c r="C62" s="30" t="s">
        <v>20</v>
      </c>
      <c r="D62" s="30"/>
      <c r="E62" s="30"/>
      <c r="F62" s="30"/>
      <c r="G62" s="30"/>
    </row>
    <row r="63" spans="1:7" x14ac:dyDescent="0.25">
      <c r="A63" s="20" t="s">
        <v>12</v>
      </c>
      <c r="B63" s="22"/>
      <c r="C63" s="31" t="s">
        <v>21</v>
      </c>
      <c r="D63" s="31"/>
      <c r="E63" s="31"/>
      <c r="F63" s="31"/>
      <c r="G63" s="31"/>
    </row>
    <row r="64" spans="1:7" x14ac:dyDescent="0.25">
      <c r="A64" s="20" t="s">
        <v>13</v>
      </c>
      <c r="B64" s="23"/>
      <c r="C64" s="27">
        <v>2765000</v>
      </c>
      <c r="D64" s="27"/>
      <c r="E64" s="27"/>
      <c r="F64" s="27"/>
      <c r="G64" s="27"/>
    </row>
    <row r="65" spans="1:7" x14ac:dyDescent="0.25">
      <c r="A65" s="20" t="s">
        <v>14</v>
      </c>
      <c r="B65" s="23"/>
      <c r="C65" s="28" t="s">
        <v>19</v>
      </c>
      <c r="D65" s="28"/>
      <c r="E65" s="28"/>
      <c r="F65" s="28"/>
      <c r="G65" s="28"/>
    </row>
    <row r="66" spans="1:7" x14ac:dyDescent="0.25">
      <c r="A66" s="21" t="s">
        <v>15</v>
      </c>
      <c r="B66" s="24"/>
      <c r="C66" s="29" t="s">
        <v>26</v>
      </c>
      <c r="D66" s="29"/>
      <c r="E66" s="29"/>
      <c r="F66" s="29"/>
      <c r="G66" s="29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ht="15.75" thickBot="1" x14ac:dyDescent="0.3">
      <c r="A68" s="6" t="s">
        <v>2</v>
      </c>
      <c r="B68" s="3"/>
      <c r="C68" s="6" t="s">
        <v>3</v>
      </c>
      <c r="D68" s="7"/>
      <c r="E68" s="6" t="s">
        <v>4</v>
      </c>
      <c r="F68" s="7"/>
      <c r="G68" s="6" t="s">
        <v>5</v>
      </c>
    </row>
    <row r="69" spans="1:7" x14ac:dyDescent="0.25">
      <c r="A69" s="8">
        <v>2013</v>
      </c>
      <c r="B69" s="16" t="s">
        <v>6</v>
      </c>
      <c r="C69" s="9">
        <v>305000</v>
      </c>
      <c r="D69" s="16" t="s">
        <v>6</v>
      </c>
      <c r="E69" s="9">
        <f>24250+24250</f>
        <v>48500</v>
      </c>
      <c r="F69" s="16" t="s">
        <v>6</v>
      </c>
      <c r="G69" s="10">
        <f t="shared" ref="G69:G71" si="3">+C69+E69</f>
        <v>353500</v>
      </c>
    </row>
    <row r="70" spans="1:7" x14ac:dyDescent="0.25">
      <c r="A70" s="8">
        <v>2014</v>
      </c>
      <c r="B70" s="16" t="s">
        <v>6</v>
      </c>
      <c r="C70" s="9">
        <v>325000</v>
      </c>
      <c r="D70" s="16" t="s">
        <v>6</v>
      </c>
      <c r="E70" s="9">
        <f>16625+16625</f>
        <v>33250</v>
      </c>
      <c r="F70" s="16" t="s">
        <v>6</v>
      </c>
      <c r="G70" s="10">
        <f t="shared" si="3"/>
        <v>358250</v>
      </c>
    </row>
    <row r="71" spans="1:7" x14ac:dyDescent="0.25">
      <c r="A71" s="8">
        <v>2015</v>
      </c>
      <c r="B71" s="16" t="s">
        <v>6</v>
      </c>
      <c r="C71" s="9">
        <f>340000</f>
        <v>340000</v>
      </c>
      <c r="D71" s="16" t="s">
        <v>6</v>
      </c>
      <c r="E71" s="9">
        <f>8500+8500</f>
        <v>17000</v>
      </c>
      <c r="F71" s="16" t="s">
        <v>6</v>
      </c>
      <c r="G71" s="10">
        <f t="shared" si="3"/>
        <v>357000</v>
      </c>
    </row>
    <row r="72" spans="1:7" x14ac:dyDescent="0.25">
      <c r="A72" s="11" t="s">
        <v>7</v>
      </c>
      <c r="B72" s="17" t="s">
        <v>6</v>
      </c>
      <c r="C72" s="12">
        <f>SUM(C69:C71)</f>
        <v>970000</v>
      </c>
      <c r="D72" s="17" t="s">
        <v>6</v>
      </c>
      <c r="E72" s="12">
        <f>SUM(E69:E71)</f>
        <v>98750</v>
      </c>
      <c r="F72" s="17" t="s">
        <v>6</v>
      </c>
      <c r="G72" s="12">
        <f>SUM(G69:G71)</f>
        <v>1068750</v>
      </c>
    </row>
  </sheetData>
  <mergeCells count="24">
    <mergeCell ref="C8:G8"/>
    <mergeCell ref="C9:G9"/>
    <mergeCell ref="C10:G10"/>
    <mergeCell ref="C11:G11"/>
    <mergeCell ref="A1:G1"/>
    <mergeCell ref="C3:G3"/>
    <mergeCell ref="C4:G4"/>
    <mergeCell ref="C5:G5"/>
    <mergeCell ref="C7:G7"/>
    <mergeCell ref="C62:G62"/>
    <mergeCell ref="C63:G63"/>
    <mergeCell ref="C64:G64"/>
    <mergeCell ref="C65:G65"/>
    <mergeCell ref="C66:G66"/>
    <mergeCell ref="C28:G28"/>
    <mergeCell ref="C29:G29"/>
    <mergeCell ref="C30:G30"/>
    <mergeCell ref="C31:G31"/>
    <mergeCell ref="C49:G49"/>
    <mergeCell ref="C50:G50"/>
    <mergeCell ref="C51:G51"/>
    <mergeCell ref="C52:G52"/>
    <mergeCell ref="C32:G32"/>
    <mergeCell ref="C48:G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Nick Wilcox</cp:lastModifiedBy>
  <cp:lastPrinted>2013-09-04T15:23:48Z</cp:lastPrinted>
  <dcterms:created xsi:type="dcterms:W3CDTF">2013-07-12T15:13:59Z</dcterms:created>
  <dcterms:modified xsi:type="dcterms:W3CDTF">2013-09-26T12:45:59Z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